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45" windowWidth="7260" windowHeight="6345" activeTab="2"/>
  </bookViews>
  <sheets>
    <sheet name="BALANCE SHEET" sheetId="1" r:id="rId1"/>
    <sheet name="INCOME STA" sheetId="2" r:id="rId2"/>
    <sheet name="CASHFLOW" sheetId="3" r:id="rId3"/>
    <sheet name="STAT OF EQUITY" sheetId="4" r:id="rId4"/>
  </sheets>
  <definedNames>
    <definedName name="_xlnm.Print_Area" localSheetId="0">'BALANCE SHEET'!$A$1:$G$50</definedName>
    <definedName name="_xlnm.Print_Area" localSheetId="1">'INCOME STA'!$A$1:$M$54</definedName>
  </definedNames>
  <calcPr fullCalcOnLoad="1"/>
</workbook>
</file>

<file path=xl/sharedStrings.xml><?xml version="1.0" encoding="utf-8"?>
<sst xmlns="http://schemas.openxmlformats.org/spreadsheetml/2006/main" count="170" uniqueCount="130">
  <si>
    <t>(INCORPORATED IN MALAYSIA)</t>
  </si>
  <si>
    <t>CURRENT</t>
  </si>
  <si>
    <t>CUMULATIVE</t>
  </si>
  <si>
    <t>RM'000</t>
  </si>
  <si>
    <t>`</t>
  </si>
  <si>
    <t>Other Operating Income</t>
  </si>
  <si>
    <t>Finance Costs</t>
  </si>
  <si>
    <t>Taxation</t>
  </si>
  <si>
    <t>CONDENSED CONSOLIDATED BALANCE SHEET</t>
  </si>
  <si>
    <t>Property, Plant and Equipment</t>
  </si>
  <si>
    <t>Current Assets</t>
  </si>
  <si>
    <t>Inventories</t>
  </si>
  <si>
    <t>Short term investments</t>
  </si>
  <si>
    <t>Cash and cash equivalents</t>
  </si>
  <si>
    <t>Current Liabilities</t>
  </si>
  <si>
    <t>Share Capital</t>
  </si>
  <si>
    <t>Reserves</t>
  </si>
  <si>
    <t>Share Premium</t>
  </si>
  <si>
    <t>Total</t>
  </si>
  <si>
    <t>RM '000</t>
  </si>
  <si>
    <t>Minority Interests</t>
  </si>
  <si>
    <t>EPS -Basic (sen)</t>
  </si>
  <si>
    <t xml:space="preserve">        -Diluted (sen)</t>
  </si>
  <si>
    <t xml:space="preserve">        Depreciation</t>
  </si>
  <si>
    <t>Total Cash and Bank Balances</t>
  </si>
  <si>
    <t>SDKM FIBRES, WIRES &amp; CABLES BERHAD</t>
  </si>
  <si>
    <t>(COMPANY NO : 189740-X)</t>
  </si>
  <si>
    <t>Operating Expenses</t>
  </si>
  <si>
    <t>(COMPANY NO: 189740-X)</t>
  </si>
  <si>
    <t>INCORPORATED IN MALAYSIA</t>
  </si>
  <si>
    <t>Retained Profits</t>
  </si>
  <si>
    <t>Changes in working capital:-</t>
  </si>
  <si>
    <t>Dividend payable</t>
  </si>
  <si>
    <t>Deferred Taxation</t>
  </si>
  <si>
    <t>Non-Distributable</t>
  </si>
  <si>
    <t>Distributable</t>
  </si>
  <si>
    <t>Tax paid</t>
  </si>
  <si>
    <t>Interest received</t>
  </si>
  <si>
    <t>Proceeds from issue of shares</t>
  </si>
  <si>
    <t>Cash and cash equivalents carried forward</t>
  </si>
  <si>
    <t xml:space="preserve">        Interest income</t>
  </si>
  <si>
    <t>Cash and bank balances</t>
  </si>
  <si>
    <t>Fixed deposits with a licensed bank</t>
  </si>
  <si>
    <t>Dividend Proposed</t>
  </si>
  <si>
    <t>Total Operating Income</t>
  </si>
  <si>
    <t>Deferred Liabilities</t>
  </si>
  <si>
    <t>Note:-</t>
  </si>
  <si>
    <t>Cash and cash equivalents brought forward</t>
  </si>
  <si>
    <t>CONDENSED CONSOLIDATED INCOME STATEMENT</t>
  </si>
  <si>
    <t>Trade and Other Payables</t>
  </si>
  <si>
    <t>Trade and Other Receivables</t>
  </si>
  <si>
    <t>CONDENSED CONSOLIDATED STATEMENT OF CHANGES IN EQUITY</t>
  </si>
  <si>
    <t>CONDENSED CONSOLIDATED CASH FLOW STATEMENT</t>
  </si>
  <si>
    <t>Cash Flows From Operating Activities</t>
  </si>
  <si>
    <t>Adjustment for:-</t>
  </si>
  <si>
    <t xml:space="preserve">        Gain on disposal of property, plant and equipment</t>
  </si>
  <si>
    <t>Cash flows from investing activities</t>
  </si>
  <si>
    <t>Purchase of property, plant and equipment</t>
  </si>
  <si>
    <t>Proceeds from disposal of property, plant and equipment</t>
  </si>
  <si>
    <t>Cash flows from financing activities</t>
  </si>
  <si>
    <t>Cash and cash equivalents comprise the following:-</t>
  </si>
  <si>
    <t>Investment in Associated Company</t>
  </si>
  <si>
    <t>Net Current Assets</t>
  </si>
  <si>
    <t>Shareholders' Fund</t>
  </si>
  <si>
    <t>Revenue</t>
  </si>
  <si>
    <t>Interest Income</t>
  </si>
  <si>
    <t xml:space="preserve">(The Company Condensed Consolidated Balance Sheet should be read in conjunction with the Annual Report </t>
  </si>
  <si>
    <t>(The Company Condensed Consolidated Cash Flow Statement should be read in conjunction with the Annual</t>
  </si>
  <si>
    <t>(The Company Condensed Consolidated Statement of Changes in Equity should be read in conjunction with the Annual Report for the financial</t>
  </si>
  <si>
    <t>UNAUDITED</t>
  </si>
  <si>
    <t>AUDITED</t>
  </si>
  <si>
    <t xml:space="preserve">QUARTER ENDED </t>
  </si>
  <si>
    <t>Share of profit/(loss) from associated company</t>
  </si>
  <si>
    <t xml:space="preserve">        Property, plant and equipment written-off</t>
  </si>
  <si>
    <t xml:space="preserve">        Share of (profit)/loss of associate</t>
  </si>
  <si>
    <t>Dividend paid</t>
  </si>
  <si>
    <t>-As previously reported</t>
  </si>
  <si>
    <r>
      <t>SDKM FIBRES, WIRES &amp; CABLES BERHAD  (</t>
    </r>
    <r>
      <rPr>
        <b/>
        <sz val="10"/>
        <rFont val="Arial"/>
        <family val="2"/>
      </rPr>
      <t>COMPANY NO: 189740-X)</t>
    </r>
  </si>
  <si>
    <t>(THE FIGURES HAVE NOT BEEN AUDITED)</t>
  </si>
  <si>
    <t>Net profit for the period</t>
  </si>
  <si>
    <t>Increase/(Decrease) in payables</t>
  </si>
  <si>
    <t>INDIVIDUAL QUARTER</t>
  </si>
  <si>
    <t xml:space="preserve">CORRESPONDING </t>
  </si>
  <si>
    <t>PRECEDING</t>
  </si>
  <si>
    <t>QUARTER ENDED</t>
  </si>
  <si>
    <t>CUMULATIVE QUARTER</t>
  </si>
  <si>
    <t>Appendix 1</t>
  </si>
  <si>
    <t>Prepaid lease payments</t>
  </si>
  <si>
    <t>for the financial year ended 30 September 2006)</t>
  </si>
  <si>
    <t>Balance as at 1 October 2006</t>
  </si>
  <si>
    <t>Net cash (used in)/ from operating activities</t>
  </si>
  <si>
    <t>Development cost written off</t>
  </si>
  <si>
    <t xml:space="preserve">        Impairment of property, plant and equipment</t>
  </si>
  <si>
    <t xml:space="preserve">        Amortisation of prepaid lease payments</t>
  </si>
  <si>
    <t xml:space="preserve">        Inventories written off</t>
  </si>
  <si>
    <t>Purchase of other investment</t>
  </si>
  <si>
    <t xml:space="preserve">        Unrealised loss on foreign exchange</t>
  </si>
  <si>
    <t>Decrease in inventories</t>
  </si>
  <si>
    <t>Net Assets ('NA') per share (RM)</t>
  </si>
  <si>
    <t>Property, plant &amp; equipment written off</t>
  </si>
  <si>
    <t>Tax refunded</t>
  </si>
  <si>
    <t>AS AT 31 DECEMBER 2007</t>
  </si>
  <si>
    <t>FOR THE QUARTER ENDED 31 DECEMBER 2007</t>
  </si>
  <si>
    <t>3 MONTHS</t>
  </si>
  <si>
    <t>31 DEC 2007</t>
  </si>
  <si>
    <t>31 DEC 2006</t>
  </si>
  <si>
    <t>3 MONTHS ENDED</t>
  </si>
  <si>
    <t>Balance as at 1 October 2007</t>
  </si>
  <si>
    <t xml:space="preserve">3 MONTHS ENDED </t>
  </si>
  <si>
    <t>Balance as at 31 December 2007</t>
  </si>
  <si>
    <t>Issue of shares</t>
  </si>
  <si>
    <t>Increase in share premium</t>
  </si>
  <si>
    <t>Share premium</t>
  </si>
  <si>
    <t>Balance as at 31 December 2006</t>
  </si>
  <si>
    <t>30 SEP 2007</t>
  </si>
  <si>
    <t>Profit from Operations</t>
  </si>
  <si>
    <t>Profit after tax</t>
  </si>
  <si>
    <t>Profit before tax</t>
  </si>
  <si>
    <t>Net Profit for the period</t>
  </si>
  <si>
    <t>The EPS is calculated based on the net profit for the period divided by the weighted average number of shares ,basic and diluted at 40,031,826.</t>
  </si>
  <si>
    <t>(The Company Condensed Consolidated Income Statement should be read in conjunction with the Annual Report for the financial year ended 30 September 2007)</t>
  </si>
  <si>
    <t xml:space="preserve">Profit before taxation </t>
  </si>
  <si>
    <t>Operating profit before working capital changes</t>
  </si>
  <si>
    <t>Increase in receivables</t>
  </si>
  <si>
    <t>Cash generated from operations</t>
  </si>
  <si>
    <t>Net cash from investing activities</t>
  </si>
  <si>
    <t>Net cash from financing activities</t>
  </si>
  <si>
    <t>Net increase in cash and cash equivalents</t>
  </si>
  <si>
    <t>Report for the financial year ended 30 September 2007)</t>
  </si>
  <si>
    <t>year ended 30 September 2007)</t>
  </si>
</sst>
</file>

<file path=xl/styles.xml><?xml version="1.0" encoding="utf-8"?>
<styleSheet xmlns="http://schemas.openxmlformats.org/spreadsheetml/2006/main">
  <numFmts count="4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* #,##0_);_(* \(#,##0\);_(* &quot;-&quot;_);_(@_)"/>
    <numFmt numFmtId="170" formatCode="_(&quot;R&quot;* #,##0.00_);_(&quot;R&quot;* \(#,##0.00\);_(&quot;R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￥&quot;#,##0;&quot;￥&quot;\-#,##0"/>
    <numFmt numFmtId="179" formatCode="&quot;￥&quot;#,##0;[Red]&quot;￥&quot;\-#,##0"/>
    <numFmt numFmtId="180" formatCode="&quot;￥&quot;#,##0.00;&quot;￥&quot;\-#,##0.00"/>
    <numFmt numFmtId="181" formatCode="&quot;￥&quot;#,##0.00;[Red]&quot;￥&quot;\-#,##0.00"/>
    <numFmt numFmtId="182" formatCode="_ &quot;￥&quot;* #,##0_ ;_ &quot;￥&quot;* \-#,##0_ ;_ &quot;￥&quot;* &quot;-&quot;_ ;_ @_ "/>
    <numFmt numFmtId="183" formatCode="_ * #,##0_ ;_ * \-#,##0_ ;_ * &quot;-&quot;_ ;_ @_ "/>
    <numFmt numFmtId="184" formatCode="_ &quot;￥&quot;* #,##0.00_ ;_ &quot;￥&quot;* \-#,##0.00_ ;_ &quot;￥&quot;* &quot;-&quot;??_ ;_ @_ "/>
    <numFmt numFmtId="185" formatCode="_ * #,##0.00_ ;_ * \-#,##0.00_ ;_ * &quot;-&quot;??_ ;_ @_ "/>
    <numFmt numFmtId="186" formatCode="_(* #,##0_);_(* \(#,##0\);_(* &quot;-&quot;??_);_(@_)"/>
    <numFmt numFmtId="187" formatCode="_(* #,##0.0_);_(* \(#,##0.0\);_(* &quot;-&quot;??_);_(@_)"/>
    <numFmt numFmtId="188" formatCode="0.0%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"/>
    <numFmt numFmtId="194" formatCode="#,##0.0"/>
    <numFmt numFmtId="195" formatCode="_(* #,##0.000_);_(* \(#,##0.000\);_(* &quot;-&quot;??_);_(@_)"/>
    <numFmt numFmtId="196" formatCode="_(* #,##0.000_);_(* \(#,##0.000\);_(* &quot;-&quot;???_);_(@_)"/>
    <numFmt numFmtId="197" formatCode="_-* #,##0.000_-;\-* #,##0.000_-;_-* &quot;-&quot;???_-;_-@_-"/>
    <numFmt numFmtId="198" formatCode="_(* #,##0.0000_);_(* \(#,##0.0000\);_(* &quot;-&quot;??_);_(@_)"/>
    <numFmt numFmtId="199" formatCode="_(* #,##0.00000_);_(* \(#,##0.00000\);_(* &quot;-&quot;??_);_(@_)"/>
  </numFmts>
  <fonts count="4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i/>
      <u val="single"/>
      <sz val="10"/>
      <name val="Arial"/>
      <family val="2"/>
    </font>
    <font>
      <b/>
      <u val="single"/>
      <sz val="10"/>
      <name val="Arial"/>
      <family val="2"/>
    </font>
    <font>
      <sz val="11"/>
      <name val="Times New Roman"/>
      <family val="1"/>
    </font>
    <font>
      <sz val="10"/>
      <color indexed="10"/>
      <name val="Arial"/>
      <family val="2"/>
    </font>
    <font>
      <i/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0" fillId="0" borderId="0" xfId="0" applyAlignment="1">
      <alignment horizontal="center"/>
    </xf>
    <xf numFmtId="186" fontId="0" fillId="0" borderId="0" xfId="42" applyNumberFormat="1" applyFont="1" applyAlignment="1">
      <alignment/>
    </xf>
    <xf numFmtId="186" fontId="0" fillId="0" borderId="10" xfId="42" applyNumberFormat="1" applyFont="1" applyBorder="1" applyAlignment="1">
      <alignment/>
    </xf>
    <xf numFmtId="186" fontId="0" fillId="0" borderId="11" xfId="42" applyNumberFormat="1" applyFont="1" applyBorder="1" applyAlignment="1">
      <alignment/>
    </xf>
    <xf numFmtId="186" fontId="0" fillId="0" borderId="12" xfId="42" applyNumberFormat="1" applyFont="1" applyBorder="1" applyAlignment="1">
      <alignment/>
    </xf>
    <xf numFmtId="186" fontId="0" fillId="0" borderId="13" xfId="42" applyNumberFormat="1" applyFont="1" applyBorder="1" applyAlignment="1">
      <alignment/>
    </xf>
    <xf numFmtId="186" fontId="0" fillId="0" borderId="14" xfId="42" applyNumberFormat="1" applyFont="1" applyBorder="1" applyAlignment="1">
      <alignment/>
    </xf>
    <xf numFmtId="186" fontId="0" fillId="0" borderId="15" xfId="42" applyNumberFormat="1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86" fontId="0" fillId="0" borderId="16" xfId="42" applyNumberFormat="1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186" fontId="0" fillId="0" borderId="0" xfId="42" applyNumberFormat="1" applyFont="1" applyBorder="1" applyAlignment="1">
      <alignment/>
    </xf>
    <xf numFmtId="15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center"/>
    </xf>
    <xf numFmtId="15" fontId="2" fillId="0" borderId="0" xfId="0" applyNumberFormat="1" applyFont="1" applyAlignment="1" quotePrefix="1">
      <alignment horizontal="center"/>
    </xf>
    <xf numFmtId="0" fontId="3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 quotePrefix="1">
      <alignment horizontal="center"/>
    </xf>
    <xf numFmtId="15" fontId="2" fillId="0" borderId="0" xfId="0" applyNumberFormat="1" applyFont="1" applyAlignment="1">
      <alignment horizontal="center"/>
    </xf>
    <xf numFmtId="186" fontId="0" fillId="0" borderId="13" xfId="42" applyNumberFormat="1" applyFont="1" applyFill="1" applyBorder="1" applyAlignment="1">
      <alignment/>
    </xf>
    <xf numFmtId="4" fontId="0" fillId="0" borderId="0" xfId="0" applyNumberFormat="1" applyAlignment="1">
      <alignment/>
    </xf>
    <xf numFmtId="16" fontId="2" fillId="0" borderId="0" xfId="0" applyNumberFormat="1" applyFont="1" applyAlignment="1" quotePrefix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71" fontId="0" fillId="0" borderId="0" xfId="42" applyFont="1" applyAlignment="1">
      <alignment/>
    </xf>
    <xf numFmtId="171" fontId="9" fillId="0" borderId="0" xfId="42" applyFont="1" applyAlignment="1">
      <alignment/>
    </xf>
    <xf numFmtId="186" fontId="9" fillId="0" borderId="0" xfId="42" applyNumberFormat="1" applyFont="1" applyAlignment="1">
      <alignment/>
    </xf>
    <xf numFmtId="186" fontId="9" fillId="0" borderId="10" xfId="42" applyNumberFormat="1" applyFont="1" applyBorder="1" applyAlignment="1">
      <alignment/>
    </xf>
    <xf numFmtId="186" fontId="9" fillId="0" borderId="0" xfId="42" applyNumberFormat="1" applyFont="1" applyBorder="1" applyAlignment="1">
      <alignment/>
    </xf>
    <xf numFmtId="186" fontId="9" fillId="0" borderId="0" xfId="42" applyNumberFormat="1" applyFont="1" applyAlignment="1">
      <alignment horizontal="right"/>
    </xf>
    <xf numFmtId="186" fontId="9" fillId="0" borderId="11" xfId="42" applyNumberFormat="1" applyFont="1" applyBorder="1" applyAlignment="1">
      <alignment/>
    </xf>
    <xf numFmtId="186" fontId="1" fillId="0" borderId="0" xfId="42" applyNumberFormat="1" applyFont="1" applyAlignment="1">
      <alignment/>
    </xf>
    <xf numFmtId="186" fontId="9" fillId="0" borderId="0" xfId="42" applyNumberFormat="1" applyFont="1" applyAlignment="1">
      <alignment/>
    </xf>
    <xf numFmtId="0" fontId="0" fillId="0" borderId="0" xfId="0" applyAlignment="1" quotePrefix="1">
      <alignment/>
    </xf>
    <xf numFmtId="186" fontId="0" fillId="0" borderId="0" xfId="0" applyNumberFormat="1" applyAlignment="1">
      <alignment/>
    </xf>
    <xf numFmtId="186" fontId="0" fillId="0" borderId="0" xfId="42" applyNumberFormat="1" applyFont="1" applyFill="1" applyAlignment="1">
      <alignment/>
    </xf>
    <xf numFmtId="0" fontId="0" fillId="0" borderId="0" xfId="0" applyFill="1" applyAlignment="1">
      <alignment/>
    </xf>
    <xf numFmtId="16" fontId="2" fillId="0" borderId="0" xfId="0" applyNumberFormat="1" applyFont="1" applyAlignment="1">
      <alignment horizontal="center"/>
    </xf>
    <xf numFmtId="186" fontId="9" fillId="0" borderId="0" xfId="42" applyNumberFormat="1" applyFont="1" applyFill="1" applyAlignment="1">
      <alignment/>
    </xf>
    <xf numFmtId="4" fontId="13" fillId="0" borderId="0" xfId="53" applyNumberFormat="1" applyFont="1" applyAlignment="1" applyProtection="1">
      <alignment/>
      <protection/>
    </xf>
    <xf numFmtId="0" fontId="4" fillId="0" borderId="0" xfId="0" applyNumberFormat="1" applyFont="1" applyFill="1" applyAlignment="1">
      <alignment/>
    </xf>
    <xf numFmtId="0" fontId="5" fillId="0" borderId="0" xfId="0" applyFont="1" applyAlignment="1">
      <alignment horizontal="right"/>
    </xf>
    <xf numFmtId="199" fontId="9" fillId="0" borderId="0" xfId="42" applyNumberFormat="1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@sum(+E39-E13)/40000" TargetMode="External" /><Relationship Id="rId2" Type="http://schemas.openxmlformats.org/officeDocument/2006/relationships/hyperlink" Target="mailto:=@sum(+E39-E13)/40000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24">
      <selection activeCell="F39" sqref="F39"/>
    </sheetView>
  </sheetViews>
  <sheetFormatPr defaultColWidth="9.140625" defaultRowHeight="12.75"/>
  <cols>
    <col min="2" max="2" width="36.140625" style="0" customWidth="1"/>
    <col min="5" max="5" width="15.57421875" style="0" customWidth="1"/>
    <col min="7" max="7" width="14.57421875" style="0" customWidth="1"/>
  </cols>
  <sheetData>
    <row r="1" spans="1:7" ht="15.75">
      <c r="A1" s="1" t="s">
        <v>25</v>
      </c>
      <c r="G1" s="59" t="s">
        <v>86</v>
      </c>
    </row>
    <row r="2" ht="12.75">
      <c r="A2" s="2" t="s">
        <v>28</v>
      </c>
    </row>
    <row r="3" ht="12.75">
      <c r="A3" s="2" t="s">
        <v>0</v>
      </c>
    </row>
    <row r="5" ht="12.75">
      <c r="A5" s="2" t="s">
        <v>8</v>
      </c>
    </row>
    <row r="6" ht="12.75">
      <c r="A6" s="2" t="s">
        <v>101</v>
      </c>
    </row>
    <row r="7" spans="1:7" ht="12.75">
      <c r="A7" s="2" t="s">
        <v>78</v>
      </c>
      <c r="E7" s="26" t="s">
        <v>69</v>
      </c>
      <c r="F7" s="5"/>
      <c r="G7" s="26" t="s">
        <v>70</v>
      </c>
    </row>
    <row r="8" spans="5:7" ht="12.75">
      <c r="E8" s="31" t="s">
        <v>104</v>
      </c>
      <c r="F8" s="26"/>
      <c r="G8" s="31" t="s">
        <v>114</v>
      </c>
    </row>
    <row r="9" spans="5:7" ht="12.75">
      <c r="E9" s="26" t="s">
        <v>3</v>
      </c>
      <c r="F9" s="26"/>
      <c r="G9" s="26" t="s">
        <v>3</v>
      </c>
    </row>
    <row r="10" spans="5:7" ht="12.75">
      <c r="E10" s="13"/>
      <c r="F10" s="13"/>
      <c r="G10" s="35"/>
    </row>
    <row r="12" spans="2:7" ht="12.75">
      <c r="B12" s="2" t="s">
        <v>9</v>
      </c>
      <c r="E12" s="6">
        <v>12557.014</v>
      </c>
      <c r="F12" s="6"/>
      <c r="G12" s="6">
        <v>12866.337</v>
      </c>
    </row>
    <row r="13" spans="2:7" ht="12.75">
      <c r="B13" s="2"/>
      <c r="E13" s="6"/>
      <c r="F13" s="6"/>
      <c r="G13" s="6"/>
    </row>
    <row r="14" spans="2:7" ht="12.75">
      <c r="B14" s="2" t="s">
        <v>87</v>
      </c>
      <c r="E14" s="6">
        <v>746.986</v>
      </c>
      <c r="F14" s="6"/>
      <c r="G14" s="6">
        <v>751.427</v>
      </c>
    </row>
    <row r="15" spans="2:8" ht="12.75">
      <c r="B15" s="2"/>
      <c r="E15" s="6"/>
      <c r="F15" s="6"/>
      <c r="G15" s="6"/>
      <c r="H15" s="52"/>
    </row>
    <row r="16" spans="2:7" ht="12.75" hidden="1">
      <c r="B16" s="2" t="s">
        <v>61</v>
      </c>
      <c r="E16" s="6">
        <v>0</v>
      </c>
      <c r="F16" s="6"/>
      <c r="G16" s="6">
        <v>0</v>
      </c>
    </row>
    <row r="17" spans="2:7" ht="12.75" hidden="1">
      <c r="B17" s="2"/>
      <c r="E17" s="6"/>
      <c r="F17" s="6"/>
      <c r="G17" s="6"/>
    </row>
    <row r="18" spans="2:7" ht="12.75">
      <c r="B18" s="2" t="s">
        <v>10</v>
      </c>
      <c r="E18" s="6"/>
      <c r="F18" s="6"/>
      <c r="G18" s="6"/>
    </row>
    <row r="19" spans="2:7" ht="12.75">
      <c r="B19" t="s">
        <v>11</v>
      </c>
      <c r="E19" s="9">
        <v>5378.816</v>
      </c>
      <c r="F19" s="6"/>
      <c r="G19" s="9">
        <v>6946.961</v>
      </c>
    </row>
    <row r="20" spans="2:7" ht="12.75">
      <c r="B20" t="s">
        <v>50</v>
      </c>
      <c r="E20" s="37">
        <f>39514-E19-E22</f>
        <v>15725.381000000001</v>
      </c>
      <c r="F20" s="6"/>
      <c r="G20" s="37">
        <f>15223.625+474.719</f>
        <v>15698.344</v>
      </c>
    </row>
    <row r="21" spans="2:7" ht="12.75">
      <c r="B21" t="s">
        <v>12</v>
      </c>
      <c r="E21" s="10">
        <v>95</v>
      </c>
      <c r="F21" s="6"/>
      <c r="G21" s="10">
        <v>95</v>
      </c>
    </row>
    <row r="22" spans="2:7" ht="12.75">
      <c r="B22" t="s">
        <v>13</v>
      </c>
      <c r="E22" s="10">
        <f>12312.371+212.348+5885.084</f>
        <v>18409.803</v>
      </c>
      <c r="F22" s="6"/>
      <c r="G22" s="10">
        <v>15666.921</v>
      </c>
    </row>
    <row r="23" spans="5:7" ht="12.75">
      <c r="E23" s="10"/>
      <c r="F23" s="6"/>
      <c r="G23" s="10"/>
    </row>
    <row r="24" spans="5:7" ht="12.75">
      <c r="E24" s="11">
        <f>SUM(E19:E23)</f>
        <v>39609</v>
      </c>
      <c r="F24" s="6"/>
      <c r="G24" s="11">
        <f>SUM(G19:G23)</f>
        <v>38407.226</v>
      </c>
    </row>
    <row r="25" spans="5:7" ht="12.75">
      <c r="E25" s="6"/>
      <c r="F25" s="6"/>
      <c r="G25" s="6"/>
    </row>
    <row r="26" spans="2:7" ht="12.75">
      <c r="B26" s="2" t="s">
        <v>14</v>
      </c>
      <c r="E26" s="6"/>
      <c r="F26" s="6"/>
      <c r="G26" s="6"/>
    </row>
    <row r="27" spans="2:7" ht="12.75">
      <c r="B27" t="s">
        <v>49</v>
      </c>
      <c r="E27" s="9">
        <v>7201.662</v>
      </c>
      <c r="F27" s="6"/>
      <c r="G27" s="9">
        <v>7028.625</v>
      </c>
    </row>
    <row r="28" spans="5:7" ht="12.75">
      <c r="E28" s="10"/>
      <c r="F28" s="6"/>
      <c r="G28" s="10"/>
    </row>
    <row r="29" spans="2:7" ht="12.75" hidden="1">
      <c r="B29" t="s">
        <v>32</v>
      </c>
      <c r="E29" s="10">
        <v>0</v>
      </c>
      <c r="F29" s="6"/>
      <c r="G29" s="10">
        <v>0</v>
      </c>
    </row>
    <row r="30" spans="2:7" ht="12.75" hidden="1">
      <c r="B30" t="s">
        <v>7</v>
      </c>
      <c r="E30" s="10">
        <v>0</v>
      </c>
      <c r="F30" s="6"/>
      <c r="G30" s="10">
        <v>0</v>
      </c>
    </row>
    <row r="31" spans="5:7" ht="12.75">
      <c r="E31" s="11">
        <f>SUM(E27:E30)</f>
        <v>7201.662</v>
      </c>
      <c r="F31" s="6"/>
      <c r="G31" s="11">
        <f>SUM(G27:G30)</f>
        <v>7028.625</v>
      </c>
    </row>
    <row r="32" spans="5:7" ht="12.75">
      <c r="E32" s="6"/>
      <c r="F32" s="6"/>
      <c r="G32" s="6"/>
    </row>
    <row r="33" spans="2:7" ht="12.75">
      <c r="B33" s="2" t="s">
        <v>62</v>
      </c>
      <c r="E33" s="6">
        <f>+E24-E31</f>
        <v>32407.338</v>
      </c>
      <c r="F33" s="6"/>
      <c r="G33" s="6">
        <f>+G24-G31</f>
        <v>31378.601000000002</v>
      </c>
    </row>
    <row r="34" spans="5:7" ht="12.75">
      <c r="E34" s="6"/>
      <c r="F34" s="6"/>
      <c r="G34" s="6"/>
    </row>
    <row r="35" spans="5:7" ht="13.5" thickBot="1">
      <c r="E35" s="12">
        <f>+E12+E16+E33+E14</f>
        <v>45711.337999999996</v>
      </c>
      <c r="F35" s="6"/>
      <c r="G35" s="12">
        <f>SUM(G12:G17)+G33</f>
        <v>44996.365000000005</v>
      </c>
    </row>
    <row r="36" spans="5:7" ht="13.5" thickTop="1">
      <c r="E36" s="6"/>
      <c r="F36" s="6"/>
      <c r="G36" s="6"/>
    </row>
    <row r="37" spans="2:7" ht="12.75">
      <c r="B37" s="2" t="s">
        <v>63</v>
      </c>
      <c r="E37" s="6"/>
      <c r="F37" s="6"/>
      <c r="G37" s="6"/>
    </row>
    <row r="38" spans="2:7" ht="12.75">
      <c r="B38" t="s">
        <v>15</v>
      </c>
      <c r="E38" s="6">
        <v>40488</v>
      </c>
      <c r="F38" s="6"/>
      <c r="G38" s="6">
        <v>40000</v>
      </c>
    </row>
    <row r="39" spans="2:7" ht="12.75">
      <c r="B39" t="s">
        <v>16</v>
      </c>
      <c r="E39" s="6">
        <f>45506.296-E38</f>
        <v>5018.296000000002</v>
      </c>
      <c r="F39" s="6"/>
      <c r="G39" s="6">
        <v>4942.365</v>
      </c>
    </row>
    <row r="40" spans="2:7" ht="12.75">
      <c r="B40" s="2"/>
      <c r="E40" s="7">
        <f>+E39+E38</f>
        <v>45506.296</v>
      </c>
      <c r="F40" s="6"/>
      <c r="G40" s="7">
        <f>+G39+G38</f>
        <v>44942.365</v>
      </c>
    </row>
    <row r="41" spans="5:7" ht="12.75">
      <c r="E41" s="6"/>
      <c r="F41" s="6"/>
      <c r="G41" s="6"/>
    </row>
    <row r="42" spans="2:7" ht="12.75">
      <c r="B42" s="2" t="s">
        <v>45</v>
      </c>
      <c r="E42" s="6"/>
      <c r="F42" s="6"/>
      <c r="G42" s="6"/>
    </row>
    <row r="43" spans="2:8" ht="12.75">
      <c r="B43" t="s">
        <v>33</v>
      </c>
      <c r="E43" s="53">
        <v>205</v>
      </c>
      <c r="F43" s="6"/>
      <c r="G43" s="6">
        <v>54</v>
      </c>
      <c r="H43" s="52"/>
    </row>
    <row r="44" spans="5:7" ht="13.5" thickBot="1">
      <c r="E44" s="12">
        <f>+E40+E43</f>
        <v>45711.296</v>
      </c>
      <c r="F44" s="6"/>
      <c r="G44" s="12">
        <f>+G40+G43</f>
        <v>44996.365</v>
      </c>
    </row>
    <row r="45" spans="5:7" ht="13.5" thickTop="1">
      <c r="E45" s="3"/>
      <c r="F45" s="3"/>
      <c r="G45" s="3"/>
    </row>
    <row r="46" spans="2:7" ht="12.75">
      <c r="B46" t="s">
        <v>98</v>
      </c>
      <c r="E46" s="57">
        <f>+E40/40488</f>
        <v>1.1239452677336494</v>
      </c>
      <c r="F46" s="3"/>
      <c r="G46" s="57">
        <f>+G40/40000</f>
        <v>1.1235591249999999</v>
      </c>
    </row>
    <row r="47" spans="5:7" ht="12.75">
      <c r="E47" s="38"/>
      <c r="F47" s="3"/>
      <c r="G47" s="38"/>
    </row>
    <row r="48" ht="12.75">
      <c r="B48" s="41" t="s">
        <v>46</v>
      </c>
    </row>
    <row r="49" ht="12.75">
      <c r="B49" s="41" t="s">
        <v>66</v>
      </c>
    </row>
    <row r="50" ht="12.75">
      <c r="B50" s="41" t="s">
        <v>88</v>
      </c>
    </row>
  </sheetData>
  <sheetProtection/>
  <hyperlinks>
    <hyperlink ref="E46" r:id="rId1" display="=@sum(+E39-E13)/40000"/>
    <hyperlink ref="G46" r:id="rId2" display="=@sum(+E39-E13)/40000"/>
  </hyperlinks>
  <printOptions/>
  <pageMargins left="0.5" right="0.61" top="0.75" bottom="0.25" header="0.5" footer="0.5"/>
  <pageSetup horizontalDpi="600" verticalDpi="600" orientation="portrait" paperSize="9" scale="9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55"/>
  <sheetViews>
    <sheetView zoomScalePageLayoutView="0" workbookViewId="0" topLeftCell="A25">
      <selection activeCell="G39" sqref="G39"/>
    </sheetView>
  </sheetViews>
  <sheetFormatPr defaultColWidth="9.140625" defaultRowHeight="12.75"/>
  <cols>
    <col min="1" max="1" width="38.28125" style="0" customWidth="1"/>
    <col min="2" max="2" width="2.00390625" style="0" customWidth="1"/>
    <col min="3" max="3" width="19.00390625" style="0" customWidth="1"/>
    <col min="4" max="4" width="2.421875" style="0" customWidth="1"/>
    <col min="5" max="5" width="19.00390625" style="0" customWidth="1"/>
    <col min="6" max="6" width="2.28125" style="0" customWidth="1"/>
    <col min="7" max="7" width="18.57421875" style="0" customWidth="1"/>
    <col min="8" max="8" width="2.421875" style="0" customWidth="1"/>
    <col min="9" max="9" width="18.140625" style="0" customWidth="1"/>
    <col min="10" max="10" width="3.00390625" style="0" customWidth="1"/>
  </cols>
  <sheetData>
    <row r="1" ht="15.75">
      <c r="A1" s="1" t="s">
        <v>25</v>
      </c>
    </row>
    <row r="2" spans="1:5" ht="12.75">
      <c r="A2" s="2" t="s">
        <v>26</v>
      </c>
      <c r="C2" s="2"/>
      <c r="D2" s="2"/>
      <c r="E2" s="2"/>
    </row>
    <row r="3" spans="1:5" ht="12.75">
      <c r="A3" s="2" t="s">
        <v>0</v>
      </c>
      <c r="C3" s="2"/>
      <c r="D3" s="2"/>
      <c r="E3" s="2"/>
    </row>
    <row r="5" spans="1:6" ht="12.75">
      <c r="A5" s="14" t="s">
        <v>48</v>
      </c>
      <c r="B5" s="15"/>
      <c r="C5" s="15"/>
      <c r="D5" s="15"/>
      <c r="E5" s="15"/>
      <c r="F5" s="15"/>
    </row>
    <row r="6" ht="12.75">
      <c r="A6" s="2" t="s">
        <v>102</v>
      </c>
    </row>
    <row r="7" ht="12.75">
      <c r="A7" s="2" t="s">
        <v>78</v>
      </c>
    </row>
    <row r="8" ht="12.75">
      <c r="A8" s="2"/>
    </row>
    <row r="9" spans="1:9" ht="12.75">
      <c r="A9" s="2"/>
      <c r="C9" s="62" t="s">
        <v>81</v>
      </c>
      <c r="D9" s="62"/>
      <c r="E9" s="62"/>
      <c r="G9" s="62" t="s">
        <v>85</v>
      </c>
      <c r="H9" s="62"/>
      <c r="I9" s="62"/>
    </row>
    <row r="10" ht="12.75">
      <c r="A10" s="2"/>
    </row>
    <row r="11" spans="3:10" ht="12.75">
      <c r="C11" s="26"/>
      <c r="D11" s="26"/>
      <c r="E11" s="26" t="s">
        <v>82</v>
      </c>
      <c r="F11" s="26"/>
      <c r="G11" s="26"/>
      <c r="I11" s="26" t="s">
        <v>82</v>
      </c>
      <c r="J11" s="54"/>
    </row>
    <row r="12" spans="3:10" ht="12.75">
      <c r="C12" s="26" t="s">
        <v>1</v>
      </c>
      <c r="D12" s="26"/>
      <c r="E12" s="26" t="s">
        <v>83</v>
      </c>
      <c r="F12" s="26"/>
      <c r="G12" s="26" t="s">
        <v>103</v>
      </c>
      <c r="I12" s="26" t="s">
        <v>83</v>
      </c>
      <c r="J12" s="54"/>
    </row>
    <row r="13" spans="3:10" ht="12.75">
      <c r="C13" s="26" t="s">
        <v>71</v>
      </c>
      <c r="D13" s="39"/>
      <c r="E13" s="55" t="s">
        <v>84</v>
      </c>
      <c r="F13" s="26"/>
      <c r="G13" s="26" t="s">
        <v>2</v>
      </c>
      <c r="I13" s="55" t="s">
        <v>84</v>
      </c>
      <c r="J13" s="54"/>
    </row>
    <row r="14" spans="3:10" ht="12.75">
      <c r="C14" s="39" t="s">
        <v>104</v>
      </c>
      <c r="E14" s="39" t="s">
        <v>105</v>
      </c>
      <c r="F14" s="26"/>
      <c r="G14" s="39" t="s">
        <v>104</v>
      </c>
      <c r="I14" s="39" t="s">
        <v>105</v>
      </c>
      <c r="J14" s="54"/>
    </row>
    <row r="15" spans="3:10" ht="12.75">
      <c r="C15" s="26" t="s">
        <v>3</v>
      </c>
      <c r="E15" s="26" t="s">
        <v>3</v>
      </c>
      <c r="G15" s="26" t="s">
        <v>3</v>
      </c>
      <c r="I15" s="26" t="s">
        <v>3</v>
      </c>
      <c r="J15" s="54"/>
    </row>
    <row r="18" spans="1:9" ht="12.75">
      <c r="A18" t="s">
        <v>64</v>
      </c>
      <c r="C18" s="6">
        <v>14508.087</v>
      </c>
      <c r="D18" s="6"/>
      <c r="E18" s="6">
        <v>14732</v>
      </c>
      <c r="F18" s="6"/>
      <c r="G18" s="6">
        <v>14508.087</v>
      </c>
      <c r="I18" s="6">
        <v>14732</v>
      </c>
    </row>
    <row r="19" spans="3:9" ht="12.75">
      <c r="C19" s="6"/>
      <c r="D19" s="6"/>
      <c r="E19" s="6"/>
      <c r="F19" s="6"/>
      <c r="G19" s="6"/>
      <c r="I19" s="6"/>
    </row>
    <row r="20" spans="1:9" ht="12.75">
      <c r="A20" t="s">
        <v>5</v>
      </c>
      <c r="C20" s="28">
        <f>33.951+99.934+24.498</f>
        <v>158.38299999999998</v>
      </c>
      <c r="D20" s="28"/>
      <c r="E20" s="28">
        <v>84</v>
      </c>
      <c r="F20" s="6"/>
      <c r="G20" s="28">
        <f>33.951+99.934+24.498</f>
        <v>158.38299999999998</v>
      </c>
      <c r="I20" s="28">
        <v>84</v>
      </c>
    </row>
    <row r="21" spans="3:9" ht="12.75" hidden="1">
      <c r="C21" s="28"/>
      <c r="D21" s="28"/>
      <c r="E21" s="28"/>
      <c r="F21" s="6"/>
      <c r="G21" s="28"/>
      <c r="I21" s="28"/>
    </row>
    <row r="22" spans="1:9" ht="12.75">
      <c r="A22" t="s">
        <v>65</v>
      </c>
      <c r="C22" s="28">
        <v>52.529</v>
      </c>
      <c r="D22" s="28"/>
      <c r="E22" s="28">
        <v>171</v>
      </c>
      <c r="F22" s="6"/>
      <c r="G22" s="28">
        <v>52.529</v>
      </c>
      <c r="I22" s="28">
        <v>171</v>
      </c>
    </row>
    <row r="23" spans="3:9" ht="12.75">
      <c r="C23" s="16"/>
      <c r="D23" s="28"/>
      <c r="E23" s="16"/>
      <c r="F23" s="6"/>
      <c r="G23" s="16"/>
      <c r="I23" s="16"/>
    </row>
    <row r="24" spans="1:9" ht="12.75">
      <c r="A24" t="s">
        <v>44</v>
      </c>
      <c r="C24" s="6">
        <f>SUM(C18:C23)</f>
        <v>14718.999</v>
      </c>
      <c r="D24" s="6"/>
      <c r="E24" s="6">
        <f>SUM(E18:E23)</f>
        <v>14987</v>
      </c>
      <c r="F24" s="6"/>
      <c r="G24" s="6">
        <f>SUM(G18:G23)</f>
        <v>14718.999</v>
      </c>
      <c r="I24" s="6">
        <f>SUM(I18:I23)</f>
        <v>14987</v>
      </c>
    </row>
    <row r="25" spans="3:9" ht="12.75">
      <c r="C25" s="6"/>
      <c r="D25" s="6"/>
      <c r="E25" s="6"/>
      <c r="F25" s="6"/>
      <c r="G25" s="6"/>
      <c r="I25" s="6"/>
    </row>
    <row r="26" spans="1:35" ht="12.75">
      <c r="A26" t="s">
        <v>27</v>
      </c>
      <c r="C26" s="6">
        <f>-11336.788-1143.388-471.118-1600</f>
        <v>-14551.294</v>
      </c>
      <c r="D26" s="6"/>
      <c r="E26" s="6">
        <v>-14809</v>
      </c>
      <c r="F26" s="6"/>
      <c r="G26" s="6">
        <f>-11336.788-1143.388-471.118-1600</f>
        <v>-14551.294</v>
      </c>
      <c r="I26" s="6">
        <v>-14809</v>
      </c>
      <c r="AI26" t="s">
        <v>4</v>
      </c>
    </row>
    <row r="27" spans="3:9" ht="12.75">
      <c r="C27" s="6"/>
      <c r="D27" s="6"/>
      <c r="E27" s="6"/>
      <c r="F27" s="6"/>
      <c r="G27" s="6"/>
      <c r="I27" s="6"/>
    </row>
    <row r="28" spans="1:9" ht="12.75">
      <c r="A28" t="s">
        <v>115</v>
      </c>
      <c r="C28" s="7">
        <f>+C24+C26</f>
        <v>167.70499999999993</v>
      </c>
      <c r="D28" s="28"/>
      <c r="E28" s="7">
        <f>+E24+E26</f>
        <v>178</v>
      </c>
      <c r="F28" s="6"/>
      <c r="G28" s="7">
        <f>+G24+G26</f>
        <v>167.70499999999993</v>
      </c>
      <c r="I28" s="7">
        <f>+I24+I26</f>
        <v>178</v>
      </c>
    </row>
    <row r="29" spans="3:9" ht="12.75">
      <c r="C29" s="6"/>
      <c r="D29" s="6"/>
      <c r="E29" s="6"/>
      <c r="F29" s="6"/>
      <c r="G29" s="6"/>
      <c r="I29" s="6"/>
    </row>
    <row r="30" spans="1:9" ht="12.75">
      <c r="A30" t="s">
        <v>6</v>
      </c>
      <c r="C30" s="6">
        <v>0</v>
      </c>
      <c r="D30" s="6"/>
      <c r="E30" s="6">
        <v>0</v>
      </c>
      <c r="F30" s="6"/>
      <c r="G30" s="6">
        <v>0</v>
      </c>
      <c r="I30" s="6">
        <v>0</v>
      </c>
    </row>
    <row r="31" spans="3:9" ht="12.75">
      <c r="C31" s="6"/>
      <c r="D31" s="6"/>
      <c r="E31" s="6"/>
      <c r="F31" s="6"/>
      <c r="G31" s="6"/>
      <c r="I31" s="6"/>
    </row>
    <row r="32" spans="1:9" ht="12.75" hidden="1">
      <c r="A32" t="s">
        <v>72</v>
      </c>
      <c r="C32" s="6">
        <v>0</v>
      </c>
      <c r="D32" s="6"/>
      <c r="E32" s="6">
        <v>0</v>
      </c>
      <c r="F32" s="6"/>
      <c r="G32" s="6">
        <v>0</v>
      </c>
      <c r="I32" s="6">
        <v>0</v>
      </c>
    </row>
    <row r="33" spans="1:9" ht="12.75" hidden="1">
      <c r="A33" t="s">
        <v>91</v>
      </c>
      <c r="C33" s="6">
        <v>0</v>
      </c>
      <c r="D33" s="6"/>
      <c r="E33" s="6">
        <v>0</v>
      </c>
      <c r="F33" s="6"/>
      <c r="G33" s="6">
        <v>0</v>
      </c>
      <c r="I33" s="6">
        <v>0</v>
      </c>
    </row>
    <row r="34" spans="1:9" ht="12.75" hidden="1">
      <c r="A34" t="s">
        <v>99</v>
      </c>
      <c r="C34" s="6">
        <v>0</v>
      </c>
      <c r="D34" s="6"/>
      <c r="E34" s="6">
        <v>0</v>
      </c>
      <c r="F34" s="6"/>
      <c r="G34" s="6">
        <v>0</v>
      </c>
      <c r="I34" s="6">
        <v>0</v>
      </c>
    </row>
    <row r="35" spans="3:9" ht="12.75" hidden="1">
      <c r="C35" s="6"/>
      <c r="D35" s="6"/>
      <c r="E35" s="6"/>
      <c r="F35" s="6"/>
      <c r="G35" s="6"/>
      <c r="I35" s="6"/>
    </row>
    <row r="36" spans="1:9" ht="12.75">
      <c r="A36" t="s">
        <v>117</v>
      </c>
      <c r="C36" s="7">
        <f>SUM(C28:C35)</f>
        <v>167.70499999999993</v>
      </c>
      <c r="D36" s="28"/>
      <c r="E36" s="7">
        <f>SUM(E28:E35)</f>
        <v>178</v>
      </c>
      <c r="F36" s="6"/>
      <c r="G36" s="7">
        <f>SUM(G28:G35)</f>
        <v>167.70499999999993</v>
      </c>
      <c r="I36" s="7">
        <f>SUM(I28:I35)</f>
        <v>178</v>
      </c>
    </row>
    <row r="37" spans="3:9" ht="12.75">
      <c r="C37" s="6"/>
      <c r="D37" s="6"/>
      <c r="E37" s="6"/>
      <c r="F37" s="6"/>
      <c r="G37" s="6"/>
      <c r="I37" s="6"/>
    </row>
    <row r="38" spans="1:9" ht="12.75">
      <c r="A38" t="s">
        <v>7</v>
      </c>
      <c r="C38" s="53">
        <v>-165</v>
      </c>
      <c r="D38" s="53"/>
      <c r="E38" s="53">
        <v>-65</v>
      </c>
      <c r="F38" s="53"/>
      <c r="G38" s="53">
        <v>-165</v>
      </c>
      <c r="H38" s="54"/>
      <c r="I38" s="53">
        <v>-65</v>
      </c>
    </row>
    <row r="39" spans="3:9" ht="12.75">
      <c r="C39" s="16"/>
      <c r="D39" s="28"/>
      <c r="E39" s="16"/>
      <c r="F39" s="6"/>
      <c r="G39" s="16"/>
      <c r="I39" s="16"/>
    </row>
    <row r="40" spans="1:9" ht="12.75">
      <c r="A40" t="s">
        <v>116</v>
      </c>
      <c r="C40" s="6">
        <f>+C36+C38</f>
        <v>2.7049999999999272</v>
      </c>
      <c r="D40" s="6"/>
      <c r="E40" s="6">
        <f>+E36+E38</f>
        <v>113</v>
      </c>
      <c r="F40" s="6"/>
      <c r="G40" s="6">
        <f>+G36+G38</f>
        <v>2.7049999999999272</v>
      </c>
      <c r="I40" s="6">
        <f>+I36+I38</f>
        <v>113</v>
      </c>
    </row>
    <row r="41" spans="3:9" ht="12.75">
      <c r="C41" s="6"/>
      <c r="D41" s="6"/>
      <c r="E41" s="6"/>
      <c r="F41" s="6"/>
      <c r="G41" s="6"/>
      <c r="I41" s="6"/>
    </row>
    <row r="42" spans="1:9" ht="12.75">
      <c r="A42" t="s">
        <v>20</v>
      </c>
      <c r="C42" s="6">
        <v>0</v>
      </c>
      <c r="D42" s="6"/>
      <c r="E42" s="6">
        <v>0</v>
      </c>
      <c r="F42" s="18"/>
      <c r="G42" s="6">
        <v>0</v>
      </c>
      <c r="I42" s="6">
        <v>0</v>
      </c>
    </row>
    <row r="43" spans="3:9" ht="12.75">
      <c r="C43" s="6"/>
      <c r="D43" s="6"/>
      <c r="E43" s="6"/>
      <c r="F43" s="6"/>
      <c r="G43" s="6"/>
      <c r="I43" s="6"/>
    </row>
    <row r="44" spans="1:9" ht="12.75">
      <c r="A44" t="s">
        <v>118</v>
      </c>
      <c r="C44" s="8">
        <f>+C40</f>
        <v>2.7049999999999272</v>
      </c>
      <c r="D44" s="28"/>
      <c r="E44" s="8">
        <f>+E40</f>
        <v>113</v>
      </c>
      <c r="F44" s="6"/>
      <c r="G44" s="8">
        <f>+G40</f>
        <v>2.7049999999999272</v>
      </c>
      <c r="I44" s="8">
        <f>+I40</f>
        <v>113</v>
      </c>
    </row>
    <row r="45" spans="3:9" ht="12.75">
      <c r="C45" s="3"/>
      <c r="D45" s="3"/>
      <c r="E45" s="3"/>
      <c r="F45" s="3"/>
      <c r="G45" s="3"/>
      <c r="I45" s="3"/>
    </row>
    <row r="46" spans="3:9" ht="12.75">
      <c r="C46" s="3"/>
      <c r="D46" s="3"/>
      <c r="E46" s="3"/>
      <c r="F46" s="3"/>
      <c r="G46" s="3"/>
      <c r="I46" s="3"/>
    </row>
    <row r="47" spans="1:9" ht="12.75">
      <c r="A47" s="17" t="s">
        <v>21</v>
      </c>
      <c r="C47" s="18">
        <f>+C44/40031826*100*1000</f>
        <v>0.006757123694532264</v>
      </c>
      <c r="D47" s="18"/>
      <c r="E47" s="18">
        <f>+E44/40000000*100*1000</f>
        <v>0.2825</v>
      </c>
      <c r="F47" s="18"/>
      <c r="G47" s="18">
        <f>+G44/40031826*100*1000</f>
        <v>0.006757123694532264</v>
      </c>
      <c r="I47" s="18">
        <f>+I44/40000000*100*1000</f>
        <v>0.2825</v>
      </c>
    </row>
    <row r="48" spans="1:9" ht="12.75">
      <c r="A48" s="17" t="s">
        <v>22</v>
      </c>
      <c r="C48" s="18">
        <f>+C44/40031826*100*1000</f>
        <v>0.006757123694532264</v>
      </c>
      <c r="D48" s="18"/>
      <c r="E48" s="18">
        <f>+E44/40000000*100*1000</f>
        <v>0.2825</v>
      </c>
      <c r="F48" s="18"/>
      <c r="G48" s="18">
        <f>+G44/40031826*100*1000</f>
        <v>0.006757123694532264</v>
      </c>
      <c r="I48" s="18">
        <f>+I44/40000000*100*1000</f>
        <v>0.2825</v>
      </c>
    </row>
    <row r="49" spans="1:7" ht="12.75">
      <c r="A49" s="17"/>
      <c r="C49" s="3"/>
      <c r="D49" s="3"/>
      <c r="E49" s="3"/>
      <c r="F49" s="3"/>
      <c r="G49" s="3"/>
    </row>
    <row r="50" spans="1:7" ht="12.75">
      <c r="A50" s="61" t="s">
        <v>119</v>
      </c>
      <c r="C50" s="3"/>
      <c r="D50" s="3"/>
      <c r="E50" s="3"/>
      <c r="F50" s="3"/>
      <c r="G50" s="3"/>
    </row>
    <row r="51" spans="1:7" ht="12.75">
      <c r="A51" s="17"/>
      <c r="C51" s="3"/>
      <c r="D51" s="3"/>
      <c r="E51" s="3"/>
      <c r="F51" s="3"/>
      <c r="G51" s="3"/>
    </row>
    <row r="52" ht="12.75">
      <c r="A52" s="41" t="s">
        <v>46</v>
      </c>
    </row>
    <row r="53" ht="12.75">
      <c r="A53" s="41" t="s">
        <v>120</v>
      </c>
    </row>
    <row r="54" ht="12.75">
      <c r="A54" s="41"/>
    </row>
    <row r="55" ht="12.75">
      <c r="A55" s="40"/>
    </row>
  </sheetData>
  <sheetProtection/>
  <mergeCells count="2">
    <mergeCell ref="C9:E9"/>
    <mergeCell ref="G9:I9"/>
  </mergeCells>
  <printOptions/>
  <pageMargins left="0.75" right="0.75" top="0.24" bottom="0.17" header="0.5" footer="0.17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1"/>
  <sheetViews>
    <sheetView tabSelected="1" zoomScalePageLayoutView="0" workbookViewId="0" topLeftCell="A35">
      <selection activeCell="D57" sqref="D57"/>
    </sheetView>
  </sheetViews>
  <sheetFormatPr defaultColWidth="9.140625" defaultRowHeight="12.75"/>
  <cols>
    <col min="1" max="1" width="46.421875" style="0" customWidth="1"/>
    <col min="2" max="2" width="4.00390625" style="0" customWidth="1"/>
    <col min="3" max="3" width="5.28125" style="0" customWidth="1"/>
    <col min="4" max="4" width="20.7109375" style="0" customWidth="1"/>
    <col min="5" max="5" width="1.8515625" style="0" customWidth="1"/>
    <col min="6" max="6" width="18.140625" style="0" customWidth="1"/>
  </cols>
  <sheetData>
    <row r="1" spans="1:5" ht="15.75">
      <c r="A1" s="1" t="s">
        <v>77</v>
      </c>
      <c r="B1" s="19"/>
      <c r="C1" s="20"/>
      <c r="D1" s="20"/>
      <c r="E1" s="20"/>
    </row>
    <row r="2" spans="1:5" ht="15">
      <c r="A2" s="2" t="s">
        <v>0</v>
      </c>
      <c r="C2" s="20"/>
      <c r="D2" s="20"/>
      <c r="E2" s="20"/>
    </row>
    <row r="3" spans="1:5" ht="12" customHeight="1">
      <c r="A3" s="2"/>
      <c r="C3" s="20"/>
      <c r="D3" s="20"/>
      <c r="E3" s="20"/>
    </row>
    <row r="4" spans="1:4" ht="15.75">
      <c r="A4" s="2" t="s">
        <v>52</v>
      </c>
      <c r="C4" s="20"/>
      <c r="D4" s="22"/>
    </row>
    <row r="5" spans="1:4" ht="15.75">
      <c r="A5" s="2" t="s">
        <v>102</v>
      </c>
      <c r="C5" s="20"/>
      <c r="D5" s="22"/>
    </row>
    <row r="6" spans="1:4" ht="15.75">
      <c r="A6" s="2" t="s">
        <v>78</v>
      </c>
      <c r="C6" s="20"/>
      <c r="D6" s="22"/>
    </row>
    <row r="7" spans="3:6" ht="15.75">
      <c r="C7" s="20"/>
      <c r="D7" s="30" t="s">
        <v>106</v>
      </c>
      <c r="E7" s="23"/>
      <c r="F7" s="30" t="s">
        <v>106</v>
      </c>
    </row>
    <row r="8" spans="3:6" ht="15.75">
      <c r="C8" s="20"/>
      <c r="D8" s="31" t="s">
        <v>104</v>
      </c>
      <c r="E8" s="23"/>
      <c r="F8" s="31" t="s">
        <v>105</v>
      </c>
    </row>
    <row r="9" spans="3:6" ht="15.75">
      <c r="C9" s="20"/>
      <c r="D9" s="36" t="s">
        <v>19</v>
      </c>
      <c r="E9" s="23"/>
      <c r="F9" s="36" t="s">
        <v>19</v>
      </c>
    </row>
    <row r="10" spans="1:6" ht="15.75">
      <c r="A10" s="21" t="s">
        <v>53</v>
      </c>
      <c r="B10" s="21"/>
      <c r="C10" s="20"/>
      <c r="D10" s="29"/>
      <c r="E10" s="24"/>
      <c r="F10" s="29"/>
    </row>
    <row r="11" spans="1:6" ht="15.75">
      <c r="A11" s="4" t="s">
        <v>121</v>
      </c>
      <c r="B11" s="19"/>
      <c r="C11" s="20"/>
      <c r="D11" s="56">
        <f>+'INCOME STA'!G36</f>
        <v>167.70499999999993</v>
      </c>
      <c r="E11" s="6"/>
      <c r="F11" s="56">
        <f>+'INCOME STA'!I36</f>
        <v>178</v>
      </c>
    </row>
    <row r="12" spans="1:6" ht="12" customHeight="1">
      <c r="A12" s="19"/>
      <c r="B12" s="19"/>
      <c r="C12" s="20"/>
      <c r="D12" s="44"/>
      <c r="E12" s="6"/>
      <c r="F12" s="44"/>
    </row>
    <row r="13" spans="1:6" ht="15.75">
      <c r="A13" s="32" t="s">
        <v>54</v>
      </c>
      <c r="B13" s="19"/>
      <c r="C13" s="20"/>
      <c r="D13" s="44"/>
      <c r="E13" s="6"/>
      <c r="F13" s="44"/>
    </row>
    <row r="14" spans="1:6" ht="15.75">
      <c r="A14" s="19" t="s">
        <v>23</v>
      </c>
      <c r="B14" s="20"/>
      <c r="D14" s="44">
        <f>320.871-4</f>
        <v>316.871</v>
      </c>
      <c r="E14" s="6"/>
      <c r="F14" s="44">
        <v>378</v>
      </c>
    </row>
    <row r="15" spans="1:6" ht="15.75">
      <c r="A15" s="19" t="s">
        <v>93</v>
      </c>
      <c r="B15" s="20"/>
      <c r="D15" s="44">
        <v>4</v>
      </c>
      <c r="E15" s="6"/>
      <c r="F15" s="44">
        <v>4</v>
      </c>
    </row>
    <row r="16" spans="1:6" ht="15.75">
      <c r="A16" s="19" t="s">
        <v>40</v>
      </c>
      <c r="B16" s="20"/>
      <c r="D16" s="44">
        <v>-53</v>
      </c>
      <c r="E16" s="6"/>
      <c r="F16" s="44">
        <v>-171</v>
      </c>
    </row>
    <row r="17" spans="1:6" ht="15.75" hidden="1">
      <c r="A17" s="19" t="s">
        <v>96</v>
      </c>
      <c r="B17" s="20"/>
      <c r="D17" s="44">
        <v>0</v>
      </c>
      <c r="E17" s="6"/>
      <c r="F17" s="44">
        <v>0</v>
      </c>
    </row>
    <row r="18" spans="1:6" ht="15.75">
      <c r="A18" s="19" t="s">
        <v>55</v>
      </c>
      <c r="B18" s="20"/>
      <c r="D18" s="44">
        <v>-25</v>
      </c>
      <c r="E18" s="6"/>
      <c r="F18" s="44">
        <v>-41</v>
      </c>
    </row>
    <row r="19" spans="1:6" ht="15.75" hidden="1">
      <c r="A19" s="19" t="s">
        <v>74</v>
      </c>
      <c r="B19" s="20"/>
      <c r="D19" s="44">
        <v>0</v>
      </c>
      <c r="E19" s="6"/>
      <c r="F19" s="44">
        <v>0</v>
      </c>
    </row>
    <row r="20" spans="1:6" ht="15.75" hidden="1">
      <c r="A20" s="19" t="s">
        <v>94</v>
      </c>
      <c r="B20" s="20"/>
      <c r="D20" s="44"/>
      <c r="E20" s="6"/>
      <c r="F20" s="44">
        <v>0</v>
      </c>
    </row>
    <row r="21" spans="1:6" ht="15.75" hidden="1">
      <c r="A21" s="19" t="s">
        <v>73</v>
      </c>
      <c r="B21" s="20"/>
      <c r="D21" s="44">
        <v>0</v>
      </c>
      <c r="E21" s="6"/>
      <c r="F21" s="44">
        <v>0</v>
      </c>
    </row>
    <row r="22" spans="1:6" ht="15.75" hidden="1">
      <c r="A22" s="58" t="s">
        <v>92</v>
      </c>
      <c r="B22" s="20"/>
      <c r="D22" s="44">
        <v>0</v>
      </c>
      <c r="E22" s="6"/>
      <c r="F22" s="44">
        <v>0</v>
      </c>
    </row>
    <row r="23" spans="1:6" ht="15.75">
      <c r="A23" s="4" t="s">
        <v>122</v>
      </c>
      <c r="B23" s="19"/>
      <c r="C23" s="20"/>
      <c r="D23" s="45">
        <f>SUM(D11:D22)</f>
        <v>410.5759999999999</v>
      </c>
      <c r="E23" s="6"/>
      <c r="F23" s="45">
        <f>SUM(F11:F22)</f>
        <v>348</v>
      </c>
    </row>
    <row r="24" spans="1:6" ht="12.75" customHeight="1">
      <c r="A24" s="19"/>
      <c r="B24" s="19"/>
      <c r="C24" s="20"/>
      <c r="D24" s="46"/>
      <c r="E24" s="6"/>
      <c r="F24" s="46"/>
    </row>
    <row r="25" spans="1:6" ht="15.75">
      <c r="A25" s="32" t="s">
        <v>31</v>
      </c>
      <c r="B25" s="19"/>
      <c r="C25" s="20"/>
      <c r="D25" s="44"/>
      <c r="E25" s="6"/>
      <c r="F25" s="44"/>
    </row>
    <row r="26" spans="1:6" ht="15.75">
      <c r="A26" s="4" t="s">
        <v>123</v>
      </c>
      <c r="B26" s="19"/>
      <c r="C26" s="20"/>
      <c r="D26" s="44">
        <v>-3076</v>
      </c>
      <c r="E26" s="6"/>
      <c r="F26" s="44">
        <v>-1155</v>
      </c>
    </row>
    <row r="27" spans="1:6" ht="15.75">
      <c r="A27" s="19" t="s">
        <v>97</v>
      </c>
      <c r="B27" s="19"/>
      <c r="C27" s="20"/>
      <c r="D27" s="44">
        <v>1568</v>
      </c>
      <c r="E27" s="6"/>
      <c r="F27" s="44">
        <v>1664</v>
      </c>
    </row>
    <row r="28" spans="1:6" ht="15.75">
      <c r="A28" s="19" t="s">
        <v>80</v>
      </c>
      <c r="B28" s="19"/>
      <c r="C28" s="25"/>
      <c r="D28" s="44">
        <v>3267</v>
      </c>
      <c r="E28" s="6"/>
      <c r="F28" s="44">
        <v>-544</v>
      </c>
    </row>
    <row r="29" spans="1:6" ht="15.75">
      <c r="A29" s="4" t="s">
        <v>124</v>
      </c>
      <c r="B29" s="19"/>
      <c r="C29" s="20"/>
      <c r="D29" s="45">
        <f>SUM(D23:D28)</f>
        <v>2169.576</v>
      </c>
      <c r="E29" s="6"/>
      <c r="F29" s="45">
        <f>SUM(F23:F28)</f>
        <v>313</v>
      </c>
    </row>
    <row r="30" spans="1:6" ht="15.75">
      <c r="A30" s="19"/>
      <c r="B30" s="19"/>
      <c r="C30" s="20"/>
      <c r="D30" s="44"/>
      <c r="E30" s="6"/>
      <c r="F30" s="44"/>
    </row>
    <row r="31" spans="1:6" ht="15.75" hidden="1">
      <c r="A31" s="19" t="s">
        <v>100</v>
      </c>
      <c r="B31" s="19"/>
      <c r="C31" s="20"/>
      <c r="D31" s="44">
        <v>0</v>
      </c>
      <c r="E31" s="6"/>
      <c r="F31" s="44">
        <v>0</v>
      </c>
    </row>
    <row r="32" spans="1:6" ht="15.75">
      <c r="A32" s="19" t="s">
        <v>36</v>
      </c>
      <c r="B32" s="19"/>
      <c r="C32" s="20"/>
      <c r="D32" s="44">
        <v>-59</v>
      </c>
      <c r="E32" s="6"/>
      <c r="F32" s="44">
        <v>-11</v>
      </c>
    </row>
    <row r="33" spans="1:6" ht="15.75">
      <c r="A33" s="19" t="s">
        <v>90</v>
      </c>
      <c r="B33" s="19"/>
      <c r="C33" s="20"/>
      <c r="D33" s="45">
        <f>SUM(D29:D32)</f>
        <v>2110.576</v>
      </c>
      <c r="E33" s="6"/>
      <c r="F33" s="45">
        <f>SUM(F29:F32)</f>
        <v>302</v>
      </c>
    </row>
    <row r="34" spans="1:6" ht="15.75">
      <c r="A34" s="19"/>
      <c r="B34" s="19"/>
      <c r="C34" s="20"/>
      <c r="D34" s="44"/>
      <c r="E34" s="6"/>
      <c r="F34" s="44"/>
    </row>
    <row r="35" spans="1:6" ht="15.75">
      <c r="A35" s="21" t="s">
        <v>56</v>
      </c>
      <c r="B35" s="21"/>
      <c r="C35" s="20"/>
      <c r="D35" s="44"/>
      <c r="E35" s="6"/>
      <c r="F35" s="44"/>
    </row>
    <row r="36" spans="1:6" ht="15.75">
      <c r="A36" s="21"/>
      <c r="B36" s="21"/>
      <c r="C36" s="20"/>
      <c r="D36" s="44"/>
      <c r="E36" s="6"/>
      <c r="F36" s="44"/>
    </row>
    <row r="37" spans="1:6" ht="15.75" hidden="1">
      <c r="A37" s="4" t="s">
        <v>95</v>
      </c>
      <c r="B37" s="21"/>
      <c r="C37" s="20"/>
      <c r="D37" s="44">
        <v>0</v>
      </c>
      <c r="E37" s="6"/>
      <c r="F37" s="44">
        <v>0</v>
      </c>
    </row>
    <row r="38" spans="1:6" ht="15.75">
      <c r="A38" s="19" t="s">
        <v>57</v>
      </c>
      <c r="B38" s="19"/>
      <c r="C38" s="20"/>
      <c r="D38" s="44">
        <v>-40</v>
      </c>
      <c r="E38" s="6"/>
      <c r="F38" s="44">
        <v>-127</v>
      </c>
    </row>
    <row r="39" spans="1:6" ht="15.75">
      <c r="A39" s="19" t="s">
        <v>58</v>
      </c>
      <c r="B39" s="19"/>
      <c r="C39" s="20"/>
      <c r="D39" s="44">
        <v>58</v>
      </c>
      <c r="E39" s="6"/>
      <c r="F39" s="44">
        <v>45</v>
      </c>
    </row>
    <row r="40" spans="1:6" ht="15.75">
      <c r="A40" s="19" t="s">
        <v>37</v>
      </c>
      <c r="B40" s="19"/>
      <c r="C40" s="20"/>
      <c r="D40" s="44">
        <v>53</v>
      </c>
      <c r="E40" s="6"/>
      <c r="F40" s="44">
        <v>171</v>
      </c>
    </row>
    <row r="41" spans="1:6" ht="15.75">
      <c r="A41" s="4" t="s">
        <v>125</v>
      </c>
      <c r="B41" s="19"/>
      <c r="C41" s="20"/>
      <c r="D41" s="45">
        <f>SUM(D37:D40)</f>
        <v>71</v>
      </c>
      <c r="E41" s="6"/>
      <c r="F41" s="45">
        <f>SUM(F37:F40)</f>
        <v>89</v>
      </c>
    </row>
    <row r="42" spans="1:6" ht="12.75" customHeight="1">
      <c r="A42" s="19"/>
      <c r="B42" s="19"/>
      <c r="C42" s="20"/>
      <c r="D42" s="44"/>
      <c r="E42" s="6"/>
      <c r="F42" s="44"/>
    </row>
    <row r="43" spans="1:6" ht="15.75">
      <c r="A43" s="21" t="s">
        <v>59</v>
      </c>
      <c r="B43" s="21"/>
      <c r="C43" s="20"/>
      <c r="D43" s="44"/>
      <c r="E43" s="6"/>
      <c r="F43" s="44"/>
    </row>
    <row r="44" spans="1:6" ht="12.75" customHeight="1">
      <c r="A44" s="21"/>
      <c r="B44" s="21"/>
      <c r="C44" s="20"/>
      <c r="D44" s="44"/>
      <c r="E44" s="6"/>
      <c r="F44" s="44"/>
    </row>
    <row r="45" spans="1:6" ht="15.75" hidden="1">
      <c r="A45" s="4" t="s">
        <v>75</v>
      </c>
      <c r="B45" s="21"/>
      <c r="C45" s="20"/>
      <c r="D45" s="44">
        <v>0</v>
      </c>
      <c r="E45" s="6"/>
      <c r="F45" s="44">
        <v>0</v>
      </c>
    </row>
    <row r="46" spans="1:6" ht="15.75">
      <c r="A46" s="19" t="s">
        <v>38</v>
      </c>
      <c r="B46" s="19"/>
      <c r="C46" s="20"/>
      <c r="D46" s="47">
        <v>488</v>
      </c>
      <c r="E46" s="6"/>
      <c r="F46" s="47">
        <v>0</v>
      </c>
    </row>
    <row r="47" spans="1:6" ht="15.75">
      <c r="A47" s="4" t="s">
        <v>111</v>
      </c>
      <c r="B47" s="19"/>
      <c r="C47" s="20"/>
      <c r="D47" s="47">
        <v>73.2</v>
      </c>
      <c r="E47" s="6"/>
      <c r="F47" s="47">
        <v>0</v>
      </c>
    </row>
    <row r="48" spans="1:6" ht="15.75">
      <c r="A48" s="4" t="s">
        <v>126</v>
      </c>
      <c r="B48" s="19"/>
      <c r="C48" s="20"/>
      <c r="D48" s="45">
        <f>SUM(D45:D47)</f>
        <v>561.2</v>
      </c>
      <c r="E48" s="6"/>
      <c r="F48" s="45">
        <f>SUM(F45:F46)</f>
        <v>0</v>
      </c>
    </row>
    <row r="49" spans="1:6" ht="12.75" customHeight="1">
      <c r="A49" s="19"/>
      <c r="B49" s="19"/>
      <c r="C49" s="20"/>
      <c r="D49" s="44"/>
      <c r="E49" s="6"/>
      <c r="F49" s="44"/>
    </row>
    <row r="50" spans="1:6" ht="15.75">
      <c r="A50" s="4" t="s">
        <v>127</v>
      </c>
      <c r="B50" s="19"/>
      <c r="C50" s="25"/>
      <c r="D50" s="44">
        <f>+D48+D41+D33</f>
        <v>2742.776</v>
      </c>
      <c r="E50" s="6"/>
      <c r="F50" s="44">
        <f>+F48+F41+F33</f>
        <v>391</v>
      </c>
    </row>
    <row r="51" spans="1:6" ht="15.75">
      <c r="A51" s="19" t="s">
        <v>47</v>
      </c>
      <c r="B51" s="19"/>
      <c r="C51" s="20"/>
      <c r="D51" s="44">
        <v>15666.921</v>
      </c>
      <c r="E51" s="6"/>
      <c r="F51" s="44">
        <v>15932</v>
      </c>
    </row>
    <row r="52" spans="1:6" ht="15.75">
      <c r="A52" s="21" t="s">
        <v>39</v>
      </c>
      <c r="B52" s="21"/>
      <c r="C52" s="20"/>
      <c r="D52" s="48">
        <f>SUM(D50:D51)</f>
        <v>18409.697</v>
      </c>
      <c r="E52" s="6"/>
      <c r="F52" s="48">
        <f>SUM(F50:F51)</f>
        <v>16323</v>
      </c>
    </row>
    <row r="53" spans="1:6" ht="12" customHeight="1">
      <c r="A53" s="19"/>
      <c r="B53" s="19"/>
      <c r="C53" s="20"/>
      <c r="D53" s="44"/>
      <c r="E53" s="6"/>
      <c r="F53" s="44"/>
    </row>
    <row r="54" spans="1:6" ht="15.75">
      <c r="A54" s="32" t="s">
        <v>60</v>
      </c>
      <c r="B54" s="19"/>
      <c r="C54" s="20"/>
      <c r="D54" s="44"/>
      <c r="E54" s="6"/>
      <c r="F54" s="44"/>
    </row>
    <row r="55" spans="1:6" ht="15.75">
      <c r="A55" s="19" t="s">
        <v>41</v>
      </c>
      <c r="B55" s="19"/>
      <c r="C55" s="20"/>
      <c r="D55" s="44">
        <v>212.348</v>
      </c>
      <c r="E55" s="6"/>
      <c r="F55" s="44">
        <v>15820</v>
      </c>
    </row>
    <row r="56" spans="1:6" ht="15.75">
      <c r="A56" s="19" t="s">
        <v>42</v>
      </c>
      <c r="B56" s="19"/>
      <c r="C56" s="20"/>
      <c r="D56" s="44">
        <v>18198</v>
      </c>
      <c r="E56" s="6"/>
      <c r="F56" s="44">
        <v>503</v>
      </c>
    </row>
    <row r="57" spans="1:6" ht="15.75">
      <c r="A57" s="21" t="s">
        <v>24</v>
      </c>
      <c r="B57" s="21"/>
      <c r="C57" s="20"/>
      <c r="D57" s="48">
        <f>+D55+D56</f>
        <v>18410.348</v>
      </c>
      <c r="E57" s="6"/>
      <c r="F57" s="48">
        <f>+F55+F56</f>
        <v>16323</v>
      </c>
    </row>
    <row r="58" spans="1:6" ht="15.75">
      <c r="A58" s="19"/>
      <c r="B58" s="19"/>
      <c r="C58" s="20"/>
      <c r="D58" s="60"/>
      <c r="E58" s="6"/>
      <c r="F58" s="44"/>
    </row>
    <row r="59" spans="1:6" ht="15.75">
      <c r="A59" s="41" t="s">
        <v>46</v>
      </c>
      <c r="B59" s="20"/>
      <c r="C59" s="20"/>
      <c r="D59" s="44"/>
      <c r="E59" s="49"/>
      <c r="F59" s="44"/>
    </row>
    <row r="60" spans="1:6" ht="15">
      <c r="A60" s="41" t="s">
        <v>67</v>
      </c>
      <c r="D60" s="50"/>
      <c r="E60" s="6"/>
      <c r="F60" s="50"/>
    </row>
    <row r="61" spans="1:6" ht="15">
      <c r="A61" s="41" t="s">
        <v>128</v>
      </c>
      <c r="D61" s="50"/>
      <c r="E61" s="6"/>
      <c r="F61" s="50"/>
    </row>
    <row r="62" spans="4:6" ht="15">
      <c r="D62" s="50"/>
      <c r="E62" s="6"/>
      <c r="F62" s="50"/>
    </row>
    <row r="63" spans="4:6" ht="15">
      <c r="D63" s="50"/>
      <c r="E63" s="6"/>
      <c r="F63" s="50"/>
    </row>
    <row r="64" spans="4:6" ht="15">
      <c r="D64" s="50"/>
      <c r="E64" s="6"/>
      <c r="F64" s="6"/>
    </row>
    <row r="65" spans="4:6" ht="15">
      <c r="D65" s="50"/>
      <c r="E65" s="6"/>
      <c r="F65" s="6"/>
    </row>
    <row r="66" spans="4:6" ht="15">
      <c r="D66" s="43"/>
      <c r="E66" s="42"/>
      <c r="F66" s="42"/>
    </row>
    <row r="67" spans="4:6" ht="15">
      <c r="D67" s="43"/>
      <c r="E67" s="42"/>
      <c r="F67" s="42"/>
    </row>
    <row r="68" spans="4:6" ht="15">
      <c r="D68" s="43"/>
      <c r="E68" s="42"/>
      <c r="F68" s="42"/>
    </row>
    <row r="69" spans="4:6" ht="15">
      <c r="D69" s="43"/>
      <c r="E69" s="42"/>
      <c r="F69" s="42"/>
    </row>
    <row r="70" spans="4:6" ht="15">
      <c r="D70" s="43"/>
      <c r="E70" s="42"/>
      <c r="F70" s="42"/>
    </row>
    <row r="71" spans="4:6" ht="15">
      <c r="D71" s="43"/>
      <c r="E71" s="42"/>
      <c r="F71" s="42"/>
    </row>
    <row r="72" spans="4:6" ht="15">
      <c r="D72" s="43"/>
      <c r="E72" s="42"/>
      <c r="F72" s="42"/>
    </row>
    <row r="73" spans="4:6" ht="15">
      <c r="D73" s="43"/>
      <c r="E73" s="42"/>
      <c r="F73" s="42"/>
    </row>
    <row r="74" spans="4:6" ht="15">
      <c r="D74" s="43"/>
      <c r="E74" s="42"/>
      <c r="F74" s="42"/>
    </row>
    <row r="75" ht="15">
      <c r="D75" s="34"/>
    </row>
    <row r="76" ht="15">
      <c r="D76" s="34"/>
    </row>
    <row r="77" ht="15">
      <c r="D77" s="34"/>
    </row>
    <row r="78" ht="15">
      <c r="D78" s="34"/>
    </row>
    <row r="79" ht="15">
      <c r="D79" s="34"/>
    </row>
    <row r="80" ht="15">
      <c r="D80" s="34"/>
    </row>
    <row r="81" ht="15">
      <c r="D81" s="34"/>
    </row>
    <row r="82" ht="15">
      <c r="D82" s="34"/>
    </row>
    <row r="83" ht="15">
      <c r="D83" s="34"/>
    </row>
    <row r="84" ht="15">
      <c r="D84" s="34"/>
    </row>
    <row r="85" ht="15">
      <c r="D85" s="34"/>
    </row>
    <row r="86" ht="15">
      <c r="D86" s="34"/>
    </row>
    <row r="87" ht="15">
      <c r="D87" s="34"/>
    </row>
    <row r="88" ht="15">
      <c r="D88" s="34"/>
    </row>
    <row r="89" ht="15">
      <c r="D89" s="34"/>
    </row>
    <row r="90" ht="15">
      <c r="D90" s="34"/>
    </row>
    <row r="91" ht="15">
      <c r="D91" s="34"/>
    </row>
  </sheetData>
  <sheetProtection/>
  <printOptions/>
  <pageMargins left="0.5" right="0.5" top="0" bottom="0.19" header="0.5" footer="0.19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0">
      <selection activeCell="A40" sqref="A40"/>
    </sheetView>
  </sheetViews>
  <sheetFormatPr defaultColWidth="9.140625" defaultRowHeight="12.75"/>
  <cols>
    <col min="1" max="1" width="33.7109375" style="0" customWidth="1"/>
    <col min="2" max="2" width="20.28125" style="0" customWidth="1"/>
    <col min="3" max="4" width="19.00390625" style="0" customWidth="1"/>
    <col min="5" max="5" width="18.7109375" style="0" customWidth="1"/>
    <col min="6" max="6" width="19.7109375" style="0" customWidth="1"/>
  </cols>
  <sheetData>
    <row r="1" ht="15.75">
      <c r="A1" s="1" t="s">
        <v>25</v>
      </c>
    </row>
    <row r="2" ht="12.75">
      <c r="A2" s="2" t="s">
        <v>28</v>
      </c>
    </row>
    <row r="3" ht="12.75">
      <c r="A3" s="2" t="s">
        <v>29</v>
      </c>
    </row>
    <row r="4" ht="12.75">
      <c r="A4" s="2"/>
    </row>
    <row r="5" spans="1:4" ht="12.75">
      <c r="A5" s="14" t="s">
        <v>51</v>
      </c>
      <c r="B5" s="15"/>
      <c r="C5" s="15"/>
      <c r="D5" s="15"/>
    </row>
    <row r="6" spans="1:4" ht="12.75">
      <c r="A6" s="2" t="s">
        <v>102</v>
      </c>
      <c r="B6" s="15"/>
      <c r="C6" s="15"/>
      <c r="D6" s="15"/>
    </row>
    <row r="7" ht="12.75">
      <c r="A7" s="2" t="s">
        <v>78</v>
      </c>
    </row>
    <row r="8" ht="12.75">
      <c r="A8" s="2"/>
    </row>
    <row r="10" spans="2:6" ht="12.75">
      <c r="B10" s="33"/>
      <c r="C10" s="33" t="s">
        <v>34</v>
      </c>
      <c r="D10" s="62" t="s">
        <v>35</v>
      </c>
      <c r="E10" s="62"/>
      <c r="F10" s="33"/>
    </row>
    <row r="11" spans="2:6" ht="12.75">
      <c r="B11" s="33" t="s">
        <v>15</v>
      </c>
      <c r="C11" s="33" t="s">
        <v>17</v>
      </c>
      <c r="D11" s="33" t="s">
        <v>43</v>
      </c>
      <c r="E11" s="33" t="s">
        <v>30</v>
      </c>
      <c r="F11" s="33" t="s">
        <v>18</v>
      </c>
    </row>
    <row r="12" spans="1:6" ht="12.75">
      <c r="A12" s="2"/>
      <c r="B12" s="26" t="s">
        <v>19</v>
      </c>
      <c r="C12" s="26" t="s">
        <v>19</v>
      </c>
      <c r="D12" s="26" t="s">
        <v>19</v>
      </c>
      <c r="E12" s="26" t="s">
        <v>19</v>
      </c>
      <c r="F12" s="26" t="s">
        <v>19</v>
      </c>
    </row>
    <row r="13" ht="12.75">
      <c r="A13" s="27" t="s">
        <v>108</v>
      </c>
    </row>
    <row r="14" spans="1:6" ht="12.75">
      <c r="A14" s="61" t="s">
        <v>107</v>
      </c>
      <c r="B14" s="6"/>
      <c r="C14" s="6"/>
      <c r="D14" s="6"/>
      <c r="E14" s="6"/>
      <c r="F14" s="6"/>
    </row>
    <row r="15" spans="1:6" ht="12.75">
      <c r="A15" s="51" t="s">
        <v>76</v>
      </c>
      <c r="B15" s="6">
        <v>40000</v>
      </c>
      <c r="C15" s="6">
        <v>3049</v>
      </c>
      <c r="D15" s="6">
        <v>0</v>
      </c>
      <c r="E15" s="6">
        <v>1893</v>
      </c>
      <c r="F15" s="6">
        <f>SUM(B15:E15)</f>
        <v>44942</v>
      </c>
    </row>
    <row r="16" spans="2:6" ht="12.75">
      <c r="B16" s="6"/>
      <c r="C16" s="6"/>
      <c r="D16" s="6"/>
      <c r="E16" s="6"/>
      <c r="F16" s="6"/>
    </row>
    <row r="17" spans="1:6" ht="12.75">
      <c r="A17" s="61" t="s">
        <v>110</v>
      </c>
      <c r="B17" s="6">
        <v>488</v>
      </c>
      <c r="C17" s="6"/>
      <c r="D17" s="6"/>
      <c r="E17" s="6"/>
      <c r="F17" s="6">
        <f>SUM(B17:E17)</f>
        <v>488</v>
      </c>
    </row>
    <row r="18" spans="2:6" ht="12.75">
      <c r="B18" s="6"/>
      <c r="C18" s="6"/>
      <c r="D18" s="6"/>
      <c r="E18" s="6"/>
      <c r="F18" s="6"/>
    </row>
    <row r="19" spans="1:6" ht="12.75">
      <c r="A19" s="61" t="s">
        <v>112</v>
      </c>
      <c r="B19" s="6"/>
      <c r="C19" s="6">
        <v>73.2</v>
      </c>
      <c r="D19" s="6"/>
      <c r="E19" s="6"/>
      <c r="F19" s="6">
        <f>SUM(B19:E19)</f>
        <v>73.2</v>
      </c>
    </row>
    <row r="20" spans="2:6" ht="12.75">
      <c r="B20" s="6"/>
      <c r="C20" s="6"/>
      <c r="D20" s="6"/>
      <c r="E20" s="6"/>
      <c r="F20" s="6"/>
    </row>
    <row r="21" spans="1:6" ht="12.75">
      <c r="A21" t="s">
        <v>79</v>
      </c>
      <c r="B21" s="6">
        <v>0</v>
      </c>
      <c r="C21" s="6">
        <v>0</v>
      </c>
      <c r="D21" s="6">
        <v>0</v>
      </c>
      <c r="E21" s="53">
        <f>+'INCOME STA'!G44</f>
        <v>2.7049999999999272</v>
      </c>
      <c r="F21" s="6">
        <f>SUM(B21:E21)</f>
        <v>2.7049999999999272</v>
      </c>
    </row>
    <row r="22" spans="2:6" ht="12.75" hidden="1">
      <c r="B22" s="6"/>
      <c r="C22" s="6"/>
      <c r="D22" s="6"/>
      <c r="E22" s="6"/>
      <c r="F22" s="6"/>
    </row>
    <row r="23" spans="1:6" ht="12.75" hidden="1">
      <c r="A23" t="s">
        <v>32</v>
      </c>
      <c r="B23" s="6">
        <v>0</v>
      </c>
      <c r="C23" s="6">
        <v>0</v>
      </c>
      <c r="D23" s="6">
        <v>0</v>
      </c>
      <c r="E23" s="6">
        <v>0</v>
      </c>
      <c r="F23" s="6">
        <f>SUM(B23:E23)</f>
        <v>0</v>
      </c>
    </row>
    <row r="24" spans="2:6" ht="12.75">
      <c r="B24" s="6"/>
      <c r="C24" s="6"/>
      <c r="D24" s="6"/>
      <c r="E24" s="6"/>
      <c r="F24" s="6"/>
    </row>
    <row r="25" spans="1:6" ht="12.75">
      <c r="A25" s="61" t="s">
        <v>109</v>
      </c>
      <c r="B25" s="8">
        <f>SUM(B14:B24)</f>
        <v>40488</v>
      </c>
      <c r="C25" s="8">
        <f>SUM(C14:C24)</f>
        <v>3122.2</v>
      </c>
      <c r="D25" s="8">
        <f>SUM(D14:D24)</f>
        <v>0</v>
      </c>
      <c r="E25" s="8">
        <f>SUM(E14:E24)</f>
        <v>1895.705</v>
      </c>
      <c r="F25" s="8">
        <f>SUM(F14:F24)</f>
        <v>45505.905</v>
      </c>
    </row>
    <row r="26" spans="2:6" ht="12.75">
      <c r="B26" s="28"/>
      <c r="C26" s="28"/>
      <c r="D26" s="28"/>
      <c r="E26" s="28"/>
      <c r="F26" s="28"/>
    </row>
    <row r="27" spans="1:6" ht="12.75">
      <c r="A27" s="27" t="s">
        <v>106</v>
      </c>
      <c r="F27" s="52"/>
    </row>
    <row r="28" spans="1:6" ht="12.75">
      <c r="A28" s="61" t="s">
        <v>89</v>
      </c>
      <c r="B28" s="6"/>
      <c r="C28" s="6"/>
      <c r="D28" s="6"/>
      <c r="E28" s="6"/>
      <c r="F28" s="6"/>
    </row>
    <row r="29" spans="1:6" ht="12.75">
      <c r="A29" s="51" t="s">
        <v>76</v>
      </c>
      <c r="B29" s="6">
        <v>40000</v>
      </c>
      <c r="C29" s="6">
        <v>3049.405</v>
      </c>
      <c r="D29" s="6">
        <v>0</v>
      </c>
      <c r="E29" s="6">
        <v>1512</v>
      </c>
      <c r="F29" s="6">
        <f>SUM(B29:E29)</f>
        <v>44561.405</v>
      </c>
    </row>
    <row r="30" spans="2:6" ht="12.75">
      <c r="B30" s="6"/>
      <c r="C30" s="6"/>
      <c r="D30" s="6"/>
      <c r="E30" s="6"/>
      <c r="F30" s="6"/>
    </row>
    <row r="31" spans="1:6" ht="12.75">
      <c r="A31" t="s">
        <v>79</v>
      </c>
      <c r="B31" s="6">
        <v>0</v>
      </c>
      <c r="C31" s="6">
        <v>0</v>
      </c>
      <c r="D31" s="6">
        <v>0</v>
      </c>
      <c r="E31" s="53">
        <v>113</v>
      </c>
      <c r="F31" s="6">
        <f>SUM(B31:E31)</f>
        <v>113</v>
      </c>
    </row>
    <row r="32" spans="2:6" ht="12.75" hidden="1">
      <c r="B32" s="6"/>
      <c r="C32" s="6"/>
      <c r="D32" s="6"/>
      <c r="E32" s="6"/>
      <c r="F32" s="6"/>
    </row>
    <row r="33" spans="1:6" ht="12.75" hidden="1">
      <c r="A33" t="s">
        <v>32</v>
      </c>
      <c r="B33" s="6">
        <v>0</v>
      </c>
      <c r="C33" s="6">
        <v>0</v>
      </c>
      <c r="D33" s="6">
        <v>0</v>
      </c>
      <c r="E33" s="6">
        <v>0</v>
      </c>
      <c r="F33" s="6">
        <f>SUM(B33:E33)</f>
        <v>0</v>
      </c>
    </row>
    <row r="34" spans="2:6" ht="12.75">
      <c r="B34" s="6"/>
      <c r="C34" s="6"/>
      <c r="D34" s="6"/>
      <c r="E34" s="6"/>
      <c r="F34" s="6"/>
    </row>
    <row r="35" spans="1:6" ht="12.75">
      <c r="A35" s="61" t="s">
        <v>113</v>
      </c>
      <c r="B35" s="8">
        <f>SUM(B28:B34)</f>
        <v>40000</v>
      </c>
      <c r="C35" s="8">
        <f>SUM(C28:C34)</f>
        <v>3049.405</v>
      </c>
      <c r="D35" s="8">
        <f>SUM(D28:D34)</f>
        <v>0</v>
      </c>
      <c r="E35" s="8">
        <f>SUM(E29:E34)</f>
        <v>1625</v>
      </c>
      <c r="F35" s="8">
        <f>SUM(F29:F34)</f>
        <v>44674.405</v>
      </c>
    </row>
    <row r="36" spans="2:6" ht="12.75">
      <c r="B36" s="28"/>
      <c r="C36" s="28"/>
      <c r="D36" s="28"/>
      <c r="E36" s="28"/>
      <c r="F36" s="28"/>
    </row>
    <row r="37" ht="12.75">
      <c r="A37" s="41" t="s">
        <v>46</v>
      </c>
    </row>
    <row r="38" ht="12.75">
      <c r="A38" s="41" t="s">
        <v>68</v>
      </c>
    </row>
    <row r="39" ht="12.75">
      <c r="A39" s="41" t="s">
        <v>129</v>
      </c>
    </row>
    <row r="40" ht="12.75">
      <c r="A40" s="40"/>
    </row>
  </sheetData>
  <sheetProtection/>
  <mergeCells count="1">
    <mergeCell ref="D10:E10"/>
  </mergeCells>
  <printOptions/>
  <pageMargins left="0.75" right="0.22" top="0.57" bottom="0.49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SDKM</cp:lastModifiedBy>
  <cp:lastPrinted>2008-02-19T01:53:31Z</cp:lastPrinted>
  <dcterms:created xsi:type="dcterms:W3CDTF">2002-10-11T01:52:42Z</dcterms:created>
  <dcterms:modified xsi:type="dcterms:W3CDTF">2008-02-19T01:53:32Z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